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Calculator" sheetId="1" state="visible" r:id="rId3"/>
    <sheet name="Rates" sheetId="2" state="visible" r:id="rId4"/>
    <sheet name="Work" sheetId="3" state="visible" r:id="rId5"/>
    <sheet name="How it works" sheetId="4" state="visible" r:id="rId6"/>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<sst xmlns="http://schemas.openxmlformats.org/spreadsheetml/2006/main" count="96" uniqueCount="87">
  <si>
    <t xml:space="preserve">VA Disability Rating and Pay Calculator</t>
  </si>
  <si>
    <t xml:space="preserve">Veteran's Strategic Solutions LLC  |  vsgsolutions.org  |  An estimate for planning. VA makes the final decision.</t>
  </si>
  <si>
    <t xml:space="preserve">Fill in the yellow cells only. Everything else calculates. The filled-in example (60%, 20%, and two paired 10% conditions) is VA's own worked example from 38 CFR 4.26. Replace it with your ratings.</t>
  </si>
  <si>
    <t xml:space="preserve">1. Your conditions (rating on your VA decision letter, in %)</t>
  </si>
  <si>
    <t xml:space="preserve">Condition 1 rating (%)</t>
  </si>
  <si>
    <t xml:space="preserve">Leave unused rows blank. Do not enter paired conditions here.</t>
  </si>
  <si>
    <t xml:space="preserve">Condition 2 rating (%)</t>
  </si>
  <si>
    <t xml:space="preserve">Condition 3 rating (%)</t>
  </si>
  <si>
    <t xml:space="preserve">Condition 4 rating (%)</t>
  </si>
  <si>
    <t xml:space="preserve">Condition 5 rating (%)</t>
  </si>
  <si>
    <t xml:space="preserve">Condition 6 rating (%)</t>
  </si>
  <si>
    <t xml:space="preserve">Condition 7 rating (%)</t>
  </si>
  <si>
    <t xml:space="preserve">Condition 8 rating (%)</t>
  </si>
  <si>
    <t xml:space="preserve">Paired conditions (both arms, both legs, or paired muscles)</t>
  </si>
  <si>
    <t xml:space="preserve">Paired condition 1 rating (%)</t>
  </si>
  <si>
    <t xml:space="preserve">Enter at least two. A rated left knee and a rated right knee count. See How it works.</t>
  </si>
  <si>
    <t xml:space="preserve">Paired condition 2 rating (%)</t>
  </si>
  <si>
    <t xml:space="preserve">Paired condition 3 rating (%)</t>
  </si>
  <si>
    <t xml:space="preserve">Paired condition 4 rating (%)</t>
  </si>
  <si>
    <t xml:space="preserve">2. Your dependents</t>
  </si>
  <si>
    <t xml:space="preserve">Spouse (Yes/No)</t>
  </si>
  <si>
    <t xml:space="preserve">Yes</t>
  </si>
  <si>
    <t xml:space="preserve">Dependent pay starts at 30%.</t>
  </si>
  <si>
    <t xml:space="preserve">Spouse receives Aid and Attendance (Yes/No)</t>
  </si>
  <si>
    <t xml:space="preserve">No</t>
  </si>
  <si>
    <t xml:space="preserve">Dependent parents (0, 1 or 2)</t>
  </si>
  <si>
    <t xml:space="preserve">Children under 18 (number)</t>
  </si>
  <si>
    <t xml:space="preserve">Children 18-23 in school (number)</t>
  </si>
  <si>
    <t xml:space="preserve">3. Your result</t>
  </si>
  <si>
    <t xml:space="preserve">Combined value before rounding</t>
  </si>
  <si>
    <t xml:space="preserve">Your combined VA rating</t>
  </si>
  <si>
    <t xml:space="preserve">The rating VA pays you at, after rounding to the nearest 10.</t>
  </si>
  <si>
    <t xml:space="preserve">Base monthly rate for your rating and family</t>
  </si>
  <si>
    <t xml:space="preserve">Added: extra children under 18</t>
  </si>
  <si>
    <t xml:space="preserve">Added: children 18-23 in school</t>
  </si>
  <si>
    <t xml:space="preserve">Added: spouse Aid and Attendance</t>
  </si>
  <si>
    <t xml:space="preserve">ESTIMATED MONTHLY PAYMENT (tax-free)</t>
  </si>
  <si>
    <t xml:space="preserve">Uses VA's rates effective December 1, 2025 (see Rates tab).</t>
  </si>
  <si>
    <t xml:space="preserve">Estimated yearly total</t>
  </si>
  <si>
    <t xml:space="preserve">This is an estimate, not a VA decision, and not legal or tax advice. It does not include Special Monthly Compensation, offsets, or other benefits. Check the current rates at va.gov and confirm your rating with an accredited representative (their service is free).</t>
  </si>
  <si>
    <t xml:space="preserve">VA monthly disability compensation rates</t>
  </si>
  <si>
    <t xml:space="preserve">Effective December 1, 2025. Source: VA, Current Veterans disability compensation rates (page last updated Dec 2, 2025), https://www.va.gov/disability/compensation-rates/veteran-rates/</t>
  </si>
  <si>
    <t xml:space="preserve">UPDATE EACH DECEMBER: type VA's new amounts into the yellow cells. Nothing else needs to change.</t>
  </si>
  <si>
    <t xml:space="preserve">NO CHILD</t>
  </si>
  <si>
    <t xml:space="preserve">WITH A CHILD (first child included)</t>
  </si>
  <si>
    <t xml:space="preserve">Rating</t>
  </si>
  <si>
    <t xml:space="preserve">Veteran alone</t>
  </si>
  <si>
    <t xml:space="preserve">With spouse</t>
  </si>
  <si>
    <t xml:space="preserve">With spouse and 1 parent</t>
  </si>
  <si>
    <t xml:space="preserve">With spouse and 2 parents</t>
  </si>
  <si>
    <t xml:space="preserve">With 1 parent</t>
  </si>
  <si>
    <t xml:space="preserve">With 2 parents</t>
  </si>
  <si>
    <t xml:space="preserve">10% and 20%: VA says there is no higher rate for dependents, so the same amount is entered in every column.</t>
  </si>
  <si>
    <t xml:space="preserve">Added amounts (30% and above), monthly</t>
  </si>
  <si>
    <t xml:space="preserve">Each additional child under 18</t>
  </si>
  <si>
    <t xml:space="preserve">Each additional child 18-23 in school</t>
  </si>
  <si>
    <t xml:space="preserve">Spouse receiving Aid and Attendance</t>
  </si>
  <si>
    <t xml:space="preserve">Not included: dependent parents' own added amounts beyond the rows above, Special Monthly Compensation, clothing allowance, and any offsets.</t>
  </si>
  <si>
    <t xml:space="preserve">Working sheet (calculations). You do not need to edit anything here.</t>
  </si>
  <si>
    <t xml:space="preserve">Paired conditions: entered</t>
  </si>
  <si>
    <t xml:space="preserve">sorted high to low</t>
  </si>
  <si>
    <t xml:space="preserve">running combined value</t>
  </si>
  <si>
    <t xml:space="preserve">Paired conditions entered</t>
  </si>
  <si>
    <t xml:space="preserve">Paired bundle value (one disability)</t>
  </si>
  <si>
    <t xml:space="preserve">All conditions: entered</t>
  </si>
  <si>
    <t xml:space="preserve">Rounded VA rating</t>
  </si>
  <si>
    <t xml:space="preserve">Family status code</t>
  </si>
  <si>
    <t xml:space="preserve">Has a child (any)</t>
  </si>
  <si>
    <t xml:space="preserve">Rate column (1-12)</t>
  </si>
  <si>
    <t xml:space="preserve">Base monthly rate</t>
  </si>
  <si>
    <t xml:space="preserve">Extra children under 18</t>
  </si>
  <si>
    <t xml:space="preserve">Children 18-23 in school</t>
  </si>
  <si>
    <t xml:space="preserve">Spouse Aid and Attendance</t>
  </si>
  <si>
    <t xml:space="preserve">Warnings</t>
  </si>
  <si>
    <t xml:space="preserve">How this calculator works</t>
  </si>
  <si>
    <t xml:space="preserve">Combining ratings. VA does not add ratings. It starts from 100% and applies each condition to what is left, highest rating first, using the Combined Ratings Table, 38 CFR 4.25. Each pair is combined to a whole number as the table prints it, and the result is rounded to the nearest 10 only once, at the end. Values ending in 5 round up. A combined value of 95 or more becomes 100%.</t>
  </si>
  <si>
    <t xml:space="preserve">Rounding assumption. This calculator rounds each pairing to a whole number, which is how the printed table works, then rounds to the nearest 10 once at the end. In rare cases a calculation done another way could differ by 1. Check any close result against VA's table.</t>
  </si>
  <si>
    <t xml:space="preserve">Paired (bilateral) conditions. If you have rated conditions on both arms, both legs, or paired skeletal muscles, VA combines those first, adds 10% of that value (added, not combined), and treats the result as one disability in the rest of the calculation (38 CFR 4.26). This calculator does that for the paired rows. Test: ratings 60, 20, and paired 10 and 10 give 74, which is 70%, the regulation's own example.</t>
  </si>
  <si>
    <t xml:space="preserve">Monthly pay. The base rate comes from VA's table for your rating and family status. Extra children and Aid and Attendance are added from VA's added-amounts table. At 10% and 20% VA pays no extra for dependents.</t>
  </si>
  <si>
    <t xml:space="preserve">What it leaves out. Special Monthly Compensation, offsets such as severance pay or military retired pay, clothing allowance, individual unemployability, and any other benefit. It cannot see your actual decision letter.</t>
  </si>
  <si>
    <t xml:space="preserve">Not certain. The first-child rule when the only child is 18-23 in school was not confirmed against a VA source. The calculator warns you when that case comes up.</t>
  </si>
  <si>
    <t xml:space="preserve">Updating each year. VA must match the Social Security cost-of-living percentage every year. When VA posts new rates (usually effective December 1), type them into the yellow cells on the Rates tab and change the date at the top of that tab.</t>
  </si>
  <si>
    <t xml:space="preserve">Sources</t>
  </si>
  <si>
    <t xml:space="preserve">VA: Current Veterans disability compensation rates, https://www.va.gov/disability/compensation-rates/veteran-rates/ (effective December 1, 2025)</t>
  </si>
  <si>
    <t xml:space="preserve">38 CFR 4.25 (combined ratings table) and 38 CFR 4.26 (bilateral factor), https://www.law.cornell.edu/cfr/text/38/4.25</t>
  </si>
  <si>
    <t xml:space="preserve">Social Security Administration, 2027 cost-of-living adjustment announcement, 3.6 percent, October 14, 2026, https://www.ssa.gov/news/en/press/releases/2026-10-14.html</t>
  </si>
  <si>
    <t xml:space="preserve">Veteran's Strategic Solutions LLC | Junction City, Kansas | 785-579-9071 | vsgsolutions.org. I am not VA. I point you to the official words and tell you where to go next.</t>
  </si>
</sst>
</file>

<file path=xl/styles.xml><?xml version="1.0" encoding="utf-8"?>
<styleSheet xmlns="http://schemas.openxmlformats.org/spreadsheetml/2006/main">
  <numFmts count="4">
    <numFmt numFmtId="164" formatCode="General"/>
    <numFmt numFmtId="165" formatCode="0"/>
    <numFmt numFmtId="166" formatCode="0\%"/>
    <numFmt numFmtId="167" formatCode="\$#,##0.00;&quot;($&quot;#,##0.00\);\-"/>
  </numFmts>
  <fonts count="21">
    <font>
      <sz val="11"/>
      <color theme="1"/>
      <name val="Calibri"/>
      <family val="2"/>
      <charset val="1"/>
    </font>
    <font>
      <sz val="10"/>
      <name val="Arial"/>
      <family val="0"/>
    </font>
    <font>
      <sz val="10"/>
      <name val="Arial"/>
      <family val="0"/>
    </font>
    <font>
      <sz val="10"/>
      <name val="Arial"/>
      <family val="0"/>
    </font>
    <font>
      <b val="true"/>
      <sz val="16"/>
      <color rgb="FF0D2137"/>
      <name val="Arial"/>
      <family val="0"/>
      <charset val="1"/>
    </font>
    <font>
      <sz val="9"/>
      <color rgb="FF4A4A4A"/>
      <name val="Arial"/>
      <family val="0"/>
      <charset val="1"/>
    </font>
    <font>
      <b val="true"/>
      <sz val="10"/>
      <name val="Arial"/>
      <family val="0"/>
      <charset val="1"/>
    </font>
    <font>
      <b val="true"/>
      <sz val="11"/>
      <color rgb="FFFFFFFF"/>
      <name val="Arial"/>
      <family val="0"/>
      <charset val="1"/>
    </font>
    <font>
      <sz val="10"/>
      <name val="Arial"/>
      <family val="0"/>
      <charset val="1"/>
    </font>
    <font>
      <b val="true"/>
      <sz val="11"/>
      <color rgb="FF0000FF"/>
      <name val="Arial"/>
      <family val="0"/>
      <charset val="1"/>
    </font>
    <font>
      <i val="true"/>
      <sz val="9"/>
      <color rgb="FF4A4A4A"/>
      <name val="Arial"/>
      <family val="0"/>
      <charset val="1"/>
    </font>
    <font>
      <b val="true"/>
      <sz val="11"/>
      <name val="Arial"/>
      <family val="0"/>
      <charset val="1"/>
    </font>
    <font>
      <b val="true"/>
      <sz val="12"/>
      <color rgb="FF0D2137"/>
      <name val="Arial"/>
      <family val="0"/>
      <charset val="1"/>
    </font>
    <font>
      <b val="true"/>
      <sz val="14"/>
      <color rgb="FF0D2137"/>
      <name val="Arial"/>
      <family val="0"/>
      <charset val="1"/>
    </font>
    <font>
      <b val="true"/>
      <sz val="10"/>
      <color rgb="FF9B1C1C"/>
      <name val="Arial"/>
      <family val="0"/>
      <charset val="1"/>
    </font>
    <font>
      <b val="true"/>
      <sz val="9"/>
      <color rgb="FFFFFFFF"/>
      <name val="Arial"/>
      <family val="0"/>
      <charset val="1"/>
    </font>
    <font>
      <b val="true"/>
      <sz val="10"/>
      <color rgb="FF0D2137"/>
      <name val="Arial"/>
      <family val="0"/>
      <charset val="1"/>
    </font>
    <font>
      <sz val="10"/>
      <color rgb="FF0000FF"/>
      <name val="Arial"/>
      <family val="0"/>
      <charset val="1"/>
    </font>
    <font>
      <i val="true"/>
      <sz val="9"/>
      <name val="Arial"/>
      <family val="0"/>
      <charset val="1"/>
    </font>
    <font>
      <b val="true"/>
      <sz val="11"/>
      <color rgb="FF0D2137"/>
      <name val="Arial"/>
      <family val="0"/>
      <charset val="1"/>
    </font>
    <font>
      <sz val="10"/>
      <color rgb="FF000000"/>
      <name val="Arial"/>
      <family val="0"/>
      <charset val="1"/>
    </font>
  </fonts>
  <fills count="5">
    <fill>
      <patternFill patternType="none"/>
    </fill>
    <fill>
      <patternFill patternType="gray125"/>
    </fill>
    <fill>
      <patternFill patternType="solid">
        <fgColor rgb="FF0D2137"/>
        <bgColor rgb="FF003300"/>
      </patternFill>
    </fill>
    <fill>
      <patternFill patternType="solid">
        <fgColor rgb="FFFFF2CC"/>
        <bgColor rgb="FFE8F0E3"/>
      </patternFill>
    </fill>
    <fill>
      <patternFill patternType="solid">
        <fgColor rgb="FFE8F0E3"/>
        <bgColor rgb="FFFFF2CC"/>
      </patternFill>
    </fill>
  </fills>
  <borders count="2">
    <border diagonalUp="false" diagonalDown="false">
      <left/>
      <right/>
      <top/>
      <bottom/>
      <diagonal/>
    </border>
    <border diagonalUp="false" diagonalDown="false">
      <left style="thin">
        <color rgb="FFD8DDE3"/>
      </left>
      <right style="thin">
        <color rgb="FFD8DDE3"/>
      </right>
      <top style="thin">
        <color rgb="FFD8DDE3"/>
      </top>
      <bottom style="thin">
        <color rgb="FFD8DDE3"/>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2">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true" applyAlignment="true" applyProtection="false">
      <alignment horizontal="general" vertical="top" textRotation="0" wrapText="true" indent="0" shrinkToFit="false"/>
      <protection locked="true" hidden="false"/>
    </xf>
    <xf numFmtId="164" fontId="7" fillId="2" borderId="0" xfId="0" applyFont="true" applyBorder="false" applyAlignment="false" applyProtection="false">
      <alignment horizontal="general" vertical="bottom"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9" fillId="3" borderId="1" xfId="0" applyFont="true" applyBorder="true" applyAlignment="true" applyProtection="false">
      <alignment horizontal="center"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4" fontId="8" fillId="4" borderId="0" xfId="0" applyFont="true" applyBorder="false" applyAlignment="false" applyProtection="false">
      <alignment horizontal="general" vertical="bottom" textRotation="0" wrapText="false" indent="0" shrinkToFit="false"/>
      <protection locked="true" hidden="false"/>
    </xf>
    <xf numFmtId="165" fontId="11" fillId="4" borderId="0" xfId="0" applyFont="true" applyBorder="false" applyAlignment="true" applyProtection="false">
      <alignment horizontal="center" vertical="bottom" textRotation="0" wrapText="false" indent="0" shrinkToFit="false"/>
      <protection locked="true" hidden="false"/>
    </xf>
    <xf numFmtId="164" fontId="10" fillId="4" borderId="0" xfId="0" applyFont="true" applyBorder="false" applyAlignment="false" applyProtection="false">
      <alignment horizontal="general" vertical="bottom" textRotation="0" wrapText="false" indent="0" shrinkToFit="false"/>
      <protection locked="true" hidden="false"/>
    </xf>
    <xf numFmtId="164" fontId="12" fillId="4" borderId="0" xfId="0" applyFont="true" applyBorder="false" applyAlignment="false" applyProtection="false">
      <alignment horizontal="general" vertical="bottom" textRotation="0" wrapText="false" indent="0" shrinkToFit="false"/>
      <protection locked="true" hidden="false"/>
    </xf>
    <xf numFmtId="166" fontId="13" fillId="4" borderId="0" xfId="0" applyFont="true" applyBorder="false" applyAlignment="true" applyProtection="false">
      <alignment horizontal="center" vertical="bottom" textRotation="0" wrapText="false" indent="0" shrinkToFit="false"/>
      <protection locked="true" hidden="false"/>
    </xf>
    <xf numFmtId="167" fontId="11" fillId="4" borderId="0" xfId="0" applyFont="true" applyBorder="false" applyAlignment="true" applyProtection="false">
      <alignment horizontal="center" vertical="bottom" textRotation="0" wrapText="false" indent="0" shrinkToFit="false"/>
      <protection locked="true" hidden="false"/>
    </xf>
    <xf numFmtId="164" fontId="0" fillId="4" borderId="0" xfId="0" applyFont="false" applyBorder="false" applyAlignment="false" applyProtection="false">
      <alignment horizontal="general" vertical="bottom" textRotation="0" wrapText="false" indent="0" shrinkToFit="false"/>
      <protection locked="true" hidden="false"/>
    </xf>
    <xf numFmtId="167" fontId="13" fillId="4" borderId="0" xfId="0" applyFont="true" applyBorder="false" applyAlignment="true" applyProtection="false">
      <alignment horizontal="center" vertical="bottom" textRotation="0" wrapText="false" indent="0" shrinkToFit="false"/>
      <protection locked="true" hidden="false"/>
    </xf>
    <xf numFmtId="164" fontId="14" fillId="0" borderId="0" xfId="0" applyFont="true" applyBorder="true" applyAlignment="true" applyProtection="false">
      <alignment horizontal="general" vertical="top" textRotation="0" wrapText="true" indent="0" shrinkToFit="false"/>
      <protection locked="true" hidden="false"/>
    </xf>
    <xf numFmtId="164" fontId="5" fillId="0" borderId="0" xfId="0" applyFont="true" applyBorder="true" applyAlignment="true" applyProtection="false">
      <alignment horizontal="general" vertical="top" textRotation="0" wrapText="tru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xf numFmtId="164" fontId="14" fillId="0" borderId="0" xfId="0" applyFont="true" applyBorder="false" applyAlignment="false" applyProtection="false">
      <alignment horizontal="general" vertical="bottom" textRotation="0" wrapText="false" indent="0" shrinkToFit="false"/>
      <protection locked="true" hidden="false"/>
    </xf>
    <xf numFmtId="164" fontId="15" fillId="2" borderId="0" xfId="0" applyFont="true" applyBorder="false" applyAlignment="true" applyProtection="false">
      <alignment horizontal="center" vertical="center" textRotation="0" wrapText="true" indent="0" shrinkToFit="false"/>
      <protection locked="true" hidden="false"/>
    </xf>
    <xf numFmtId="164" fontId="15" fillId="0" borderId="0" xfId="0" applyFont="true" applyBorder="false" applyAlignment="true" applyProtection="false">
      <alignment horizontal="center" vertical="center" textRotation="0" wrapText="true" indent="0" shrinkToFit="false"/>
      <protection locked="true" hidden="false"/>
    </xf>
    <xf numFmtId="164" fontId="16" fillId="0" borderId="0" xfId="0" applyFont="true" applyBorder="false" applyAlignment="true" applyProtection="false">
      <alignment horizontal="left" vertical="bottom" textRotation="0" wrapText="fals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7" fontId="17" fillId="3" borderId="1" xfId="0" applyFont="true" applyBorder="true" applyAlignment="false" applyProtection="false">
      <alignment horizontal="general" vertical="bottom" textRotation="0" wrapText="false" indent="0" shrinkToFit="false"/>
      <protection locked="true" hidden="false"/>
    </xf>
    <xf numFmtId="164" fontId="18" fillId="0" borderId="0" xfId="0" applyFont="true" applyBorder="false" applyAlignment="false" applyProtection="false">
      <alignment horizontal="general" vertical="bottom" textRotation="0" wrapText="false" indent="0" shrinkToFit="false"/>
      <protection locked="true" hidden="false"/>
    </xf>
    <xf numFmtId="164" fontId="19" fillId="0" borderId="0" xfId="0" applyFont="true" applyBorder="false" applyAlignment="false" applyProtection="false">
      <alignment horizontal="general" vertical="bottom" textRotation="0" wrapText="false" indent="0" shrinkToFit="false"/>
      <protection locked="true" hidden="false"/>
    </xf>
    <xf numFmtId="167" fontId="8" fillId="0" borderId="0" xfId="0" applyFont="true" applyBorder="false" applyAlignment="false" applyProtection="false">
      <alignment horizontal="general" vertical="bottom" textRotation="0" wrapText="false" indent="0" shrinkToFit="false"/>
      <protection locked="true" hidden="false"/>
    </xf>
    <xf numFmtId="164" fontId="13" fillId="0" borderId="0" xfId="0" applyFont="true" applyBorder="false" applyAlignment="true" applyProtection="false">
      <alignment horizontal="general" vertical="top" textRotation="0" wrapText="true" indent="0" shrinkToFit="false"/>
      <protection locked="true" hidden="false"/>
    </xf>
    <xf numFmtId="164" fontId="20" fillId="0" borderId="0" xfId="0" applyFont="true" applyBorder="false" applyAlignment="true" applyProtection="false">
      <alignment horizontal="general" vertical="top" textRotation="0" wrapText="true" indent="0" shrinkToFit="false"/>
      <protection locked="true" hidden="false"/>
    </xf>
    <xf numFmtId="164" fontId="16" fillId="0" borderId="0" xfId="0" applyFont="true" applyBorder="fals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B8860B"/>
      <rgbColor rgb="FF800080"/>
      <rgbColor rgb="FF008080"/>
      <rgbColor rgb="FFC0C0C0"/>
      <rgbColor rgb="FF808080"/>
      <rgbColor rgb="FF9999FF"/>
      <rgbColor rgb="FF993366"/>
      <rgbColor rgb="FFFFF2CC"/>
      <rgbColor rgb="FFCCFFFF"/>
      <rgbColor rgb="FF660066"/>
      <rgbColor rgb="FFFF8080"/>
      <rgbColor rgb="FF0066CC"/>
      <rgbColor rgb="FFD8DDE3"/>
      <rgbColor rgb="FF000080"/>
      <rgbColor rgb="FFFF00FF"/>
      <rgbColor rgb="FFFFFF00"/>
      <rgbColor rgb="FF00FFFF"/>
      <rgbColor rgb="FF800080"/>
      <rgbColor rgb="FF800000"/>
      <rgbColor rgb="FF008080"/>
      <rgbColor rgb="FF0000FF"/>
      <rgbColor rgb="FF00CCFF"/>
      <rgbColor rgb="FFCCFFFF"/>
      <rgbColor rgb="FFE8F0E3"/>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D2137"/>
      <rgbColor rgb="FF339966"/>
      <rgbColor rgb="FF003300"/>
      <rgbColor rgb="FF333300"/>
      <rgbColor rgb="FF9B1C1C"/>
      <rgbColor rgb="FF993366"/>
      <rgbColor rgb="FF333399"/>
      <rgbColor rgb="FF4A4A4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B8860B"/>
    <pageSetUpPr fitToPage="true"/>
  </sheetPr>
  <dimension ref="B1:D40"/>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46"/>
    <col collapsed="false" customWidth="true" hidden="false" outlineLevel="0" max="3" min="3" style="0" width="18"/>
    <col collapsed="false" customWidth="true" hidden="false" outlineLevel="0" max="4" min="4" style="0" width="60"/>
  </cols>
  <sheetData>
    <row r="1" customFormat="false" ht="19.7" hidden="false" customHeight="false" outlineLevel="0" collapsed="false">
      <c r="B1" s="1" t="s">
        <v>0</v>
      </c>
    </row>
    <row r="2" customFormat="false" ht="15" hidden="false" customHeight="false" outlineLevel="0" collapsed="false">
      <c r="B2" s="2" t="s">
        <v>1</v>
      </c>
    </row>
    <row r="3" customFormat="false" ht="42" hidden="false" customHeight="true" outlineLevel="0" collapsed="false">
      <c r="B3" s="3" t="s">
        <v>2</v>
      </c>
      <c r="C3" s="3"/>
      <c r="D3" s="3"/>
    </row>
    <row r="5" customFormat="false" ht="15" hidden="false" customHeight="false" outlineLevel="0" collapsed="false">
      <c r="B5" s="4" t="s">
        <v>3</v>
      </c>
      <c r="C5" s="5"/>
      <c r="D5" s="5"/>
    </row>
    <row r="6" customFormat="false" ht="15" hidden="false" customHeight="false" outlineLevel="0" collapsed="false">
      <c r="B6" s="6" t="s">
        <v>4</v>
      </c>
      <c r="C6" s="7" t="n">
        <v>60</v>
      </c>
      <c r="D6" s="8" t="s">
        <v>5</v>
      </c>
    </row>
    <row r="7" customFormat="false" ht="15" hidden="false" customHeight="false" outlineLevel="0" collapsed="false">
      <c r="B7" s="6" t="s">
        <v>6</v>
      </c>
      <c r="C7" s="7" t="n">
        <v>20</v>
      </c>
      <c r="D7" s="8"/>
    </row>
    <row r="8" customFormat="false" ht="15" hidden="false" customHeight="false" outlineLevel="0" collapsed="false">
      <c r="B8" s="6" t="s">
        <v>7</v>
      </c>
      <c r="C8" s="7"/>
      <c r="D8" s="8"/>
    </row>
    <row r="9" customFormat="false" ht="15" hidden="false" customHeight="false" outlineLevel="0" collapsed="false">
      <c r="B9" s="6" t="s">
        <v>8</v>
      </c>
      <c r="C9" s="7"/>
      <c r="D9" s="8"/>
    </row>
    <row r="10" customFormat="false" ht="15" hidden="false" customHeight="false" outlineLevel="0" collapsed="false">
      <c r="B10" s="6" t="s">
        <v>9</v>
      </c>
      <c r="C10" s="7"/>
      <c r="D10" s="8"/>
    </row>
    <row r="11" customFormat="false" ht="15" hidden="false" customHeight="false" outlineLevel="0" collapsed="false">
      <c r="B11" s="6" t="s">
        <v>10</v>
      </c>
      <c r="C11" s="7"/>
      <c r="D11" s="8"/>
    </row>
    <row r="12" customFormat="false" ht="15" hidden="false" customHeight="false" outlineLevel="0" collapsed="false">
      <c r="B12" s="6" t="s">
        <v>11</v>
      </c>
      <c r="C12" s="7"/>
      <c r="D12" s="8"/>
    </row>
    <row r="13" customFormat="false" ht="15" hidden="false" customHeight="false" outlineLevel="0" collapsed="false">
      <c r="B13" s="6" t="s">
        <v>12</v>
      </c>
      <c r="C13" s="7"/>
      <c r="D13" s="8"/>
    </row>
    <row r="15" customFormat="false" ht="15" hidden="false" customHeight="false" outlineLevel="0" collapsed="false">
      <c r="B15" s="4" t="s">
        <v>13</v>
      </c>
      <c r="C15" s="5"/>
      <c r="D15" s="5"/>
    </row>
    <row r="16" customFormat="false" ht="15" hidden="false" customHeight="false" outlineLevel="0" collapsed="false">
      <c r="B16" s="6" t="s">
        <v>14</v>
      </c>
      <c r="C16" s="7" t="n">
        <v>10</v>
      </c>
      <c r="D16" s="8" t="s">
        <v>15</v>
      </c>
    </row>
    <row r="17" customFormat="false" ht="15" hidden="false" customHeight="false" outlineLevel="0" collapsed="false">
      <c r="B17" s="6" t="s">
        <v>16</v>
      </c>
      <c r="C17" s="7" t="n">
        <v>10</v>
      </c>
      <c r="D17" s="8"/>
    </row>
    <row r="18" customFormat="false" ht="15" hidden="false" customHeight="false" outlineLevel="0" collapsed="false">
      <c r="B18" s="6" t="s">
        <v>17</v>
      </c>
      <c r="C18" s="7"/>
      <c r="D18" s="8"/>
    </row>
    <row r="19" customFormat="false" ht="15" hidden="false" customHeight="false" outlineLevel="0" collapsed="false">
      <c r="B19" s="6" t="s">
        <v>18</v>
      </c>
      <c r="C19" s="7"/>
      <c r="D19" s="8"/>
    </row>
    <row r="21" customFormat="false" ht="15" hidden="false" customHeight="false" outlineLevel="0" collapsed="false">
      <c r="B21" s="4" t="s">
        <v>19</v>
      </c>
      <c r="C21" s="5"/>
      <c r="D21" s="5"/>
    </row>
    <row r="22" customFormat="false" ht="15" hidden="false" customHeight="false" outlineLevel="0" collapsed="false">
      <c r="B22" s="6" t="s">
        <v>20</v>
      </c>
      <c r="C22" s="7" t="s">
        <v>21</v>
      </c>
      <c r="D22" s="8" t="s">
        <v>22</v>
      </c>
    </row>
    <row r="23" customFormat="false" ht="15" hidden="false" customHeight="false" outlineLevel="0" collapsed="false">
      <c r="B23" s="6" t="s">
        <v>23</v>
      </c>
      <c r="C23" s="7" t="s">
        <v>24</v>
      </c>
      <c r="D23" s="8"/>
    </row>
    <row r="24" customFormat="false" ht="15" hidden="false" customHeight="false" outlineLevel="0" collapsed="false">
      <c r="B24" s="6" t="s">
        <v>25</v>
      </c>
      <c r="C24" s="7" t="n">
        <v>0</v>
      </c>
      <c r="D24" s="8"/>
    </row>
    <row r="25" customFormat="false" ht="15" hidden="false" customHeight="false" outlineLevel="0" collapsed="false">
      <c r="B25" s="6" t="s">
        <v>26</v>
      </c>
      <c r="C25" s="7" t="n">
        <v>1</v>
      </c>
      <c r="D25" s="8"/>
    </row>
    <row r="26" customFormat="false" ht="15" hidden="false" customHeight="false" outlineLevel="0" collapsed="false">
      <c r="B26" s="6" t="s">
        <v>27</v>
      </c>
      <c r="C26" s="7" t="n">
        <v>0</v>
      </c>
      <c r="D26" s="8"/>
    </row>
    <row r="28" customFormat="false" ht="15" hidden="false" customHeight="false" outlineLevel="0" collapsed="false">
      <c r="B28" s="4" t="s">
        <v>28</v>
      </c>
      <c r="C28" s="5"/>
      <c r="D28" s="5"/>
    </row>
    <row r="29" customFormat="false" ht="15" hidden="false" customHeight="false" outlineLevel="0" collapsed="false">
      <c r="B29" s="9" t="s">
        <v>29</v>
      </c>
      <c r="C29" s="10" t="n">
        <f aca="false">Work!C20</f>
        <v>74</v>
      </c>
      <c r="D29" s="11"/>
    </row>
    <row r="30" customFormat="false" ht="17.35" hidden="false" customHeight="false" outlineLevel="0" collapsed="false">
      <c r="B30" s="12" t="s">
        <v>30</v>
      </c>
      <c r="C30" s="13" t="n">
        <f aca="false">Work!B22</f>
        <v>70</v>
      </c>
      <c r="D30" s="11" t="s">
        <v>31</v>
      </c>
    </row>
    <row r="31" customFormat="false" ht="15" hidden="false" customHeight="false" outlineLevel="0" collapsed="false">
      <c r="B31" s="9" t="s">
        <v>32</v>
      </c>
      <c r="C31" s="14" t="n">
        <f aca="false">Work!B26</f>
        <v>2074.45</v>
      </c>
      <c r="D31" s="15"/>
    </row>
    <row r="32" customFormat="false" ht="15" hidden="false" customHeight="false" outlineLevel="0" collapsed="false">
      <c r="B32" s="9" t="s">
        <v>33</v>
      </c>
      <c r="C32" s="14" t="n">
        <f aca="false">Work!B27</f>
        <v>0</v>
      </c>
      <c r="D32" s="15"/>
    </row>
    <row r="33" customFormat="false" ht="15" hidden="false" customHeight="false" outlineLevel="0" collapsed="false">
      <c r="B33" s="9" t="s">
        <v>34</v>
      </c>
      <c r="C33" s="14" t="n">
        <f aca="false">Work!B28</f>
        <v>0</v>
      </c>
      <c r="D33" s="15"/>
    </row>
    <row r="34" customFormat="false" ht="15" hidden="false" customHeight="false" outlineLevel="0" collapsed="false">
      <c r="B34" s="9" t="s">
        <v>35</v>
      </c>
      <c r="C34" s="14" t="n">
        <f aca="false">Work!B29</f>
        <v>0</v>
      </c>
      <c r="D34" s="15"/>
    </row>
    <row r="35" customFormat="false" ht="17.35" hidden="false" customHeight="false" outlineLevel="0" collapsed="false">
      <c r="B35" s="12" t="s">
        <v>36</v>
      </c>
      <c r="C35" s="16" t="n">
        <f aca="false">SUM(C31:C34)</f>
        <v>2074.45</v>
      </c>
      <c r="D35" s="11" t="s">
        <v>37</v>
      </c>
    </row>
    <row r="36" customFormat="false" ht="15" hidden="false" customHeight="false" outlineLevel="0" collapsed="false">
      <c r="B36" s="9" t="s">
        <v>38</v>
      </c>
      <c r="C36" s="14" t="n">
        <f aca="false">C35*12</f>
        <v>24893.4</v>
      </c>
      <c r="D36" s="15"/>
    </row>
    <row r="38" customFormat="false" ht="45" hidden="false" customHeight="true" outlineLevel="0" collapsed="false">
      <c r="B38" s="17" t="str">
        <f aca="false">Work!B31</f>
        <v/>
      </c>
      <c r="C38" s="17"/>
      <c r="D38" s="17"/>
    </row>
    <row r="40" customFormat="false" ht="42" hidden="false" customHeight="true" outlineLevel="0" collapsed="false">
      <c r="B40" s="18" t="s">
        <v>39</v>
      </c>
      <c r="C40" s="18"/>
      <c r="D40" s="18"/>
    </row>
  </sheetData>
  <mergeCells count="3">
    <mergeCell ref="B3:D3"/>
    <mergeCell ref="B38:D38"/>
    <mergeCell ref="B40:D40"/>
  </mergeCells>
  <dataValidations count="4">
    <dataValidation allowBlank="true" error="Enter a whole rating from 0 to 100 in steps of 10." errorStyle="stop" errorTitle="Rating" operator="between" showDropDown="false" showErrorMessage="true" showInputMessage="false" sqref="C6:C13 C16:C19" type="list">
      <formula1>"0,10,20,30,40,50,60,70,80,90,100"</formula1>
      <formula2>0</formula2>
    </dataValidation>
    <dataValidation allowBlank="false" errorStyle="stop" operator="between" showDropDown="false" showErrorMessage="true" showInputMessage="false" sqref="C22:C23" type="list">
      <formula1>"Yes,No"</formula1>
      <formula2>0</formula2>
    </dataValidation>
    <dataValidation allowBlank="false" errorStyle="stop" operator="between" showDropDown="false" showErrorMessage="true" showInputMessage="false" sqref="C24" type="list">
      <formula1>"0,1,2"</formula1>
      <formula2>0</formula2>
    </dataValidation>
    <dataValidation allowBlank="false" error="Enter a whole number from 0 to 15." errorStyle="stop" errorTitle="Number" operator="between" showDropDown="false" showErrorMessage="true" showInputMessage="false" sqref="C25:C26" type="whole">
      <formula1>0</formula1>
      <formula2>15</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D2137"/>
    <pageSetUpPr fitToPage="false"/>
  </sheetPr>
  <dimension ref="A1:N2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10"/>
    <col collapsed="false" customWidth="true" hidden="false" outlineLevel="0" max="14" min="3" style="0" width="15"/>
  </cols>
  <sheetData>
    <row r="1" customFormat="false" ht="17.35" hidden="false" customHeight="false" outlineLevel="0" collapsed="false">
      <c r="B1" s="19" t="s">
        <v>40</v>
      </c>
    </row>
    <row r="2" customFormat="false" ht="15" hidden="false" customHeight="false" outlineLevel="0" collapsed="false">
      <c r="B2" s="6" t="s">
        <v>41</v>
      </c>
    </row>
    <row r="3" customFormat="false" ht="15" hidden="false" customHeight="false" outlineLevel="0" collapsed="false">
      <c r="B3" s="20" t="s">
        <v>42</v>
      </c>
    </row>
    <row r="4" customFormat="false" ht="15" hidden="false" customHeight="false" outlineLevel="0" collapsed="false">
      <c r="A4" s="21"/>
      <c r="B4" s="22"/>
      <c r="C4" s="23" t="s">
        <v>43</v>
      </c>
      <c r="D4" s="22"/>
      <c r="E4" s="22"/>
      <c r="F4" s="22"/>
      <c r="G4" s="22"/>
      <c r="H4" s="22"/>
      <c r="I4" s="23" t="s">
        <v>44</v>
      </c>
      <c r="J4" s="22"/>
      <c r="K4" s="22"/>
      <c r="L4" s="22"/>
      <c r="M4" s="22"/>
      <c r="N4" s="22"/>
    </row>
    <row r="5" customFormat="false" ht="42" hidden="false" customHeight="true" outlineLevel="0" collapsed="false">
      <c r="A5" s="21"/>
      <c r="B5" s="21" t="s">
        <v>45</v>
      </c>
      <c r="C5" s="21" t="s">
        <v>46</v>
      </c>
      <c r="D5" s="21" t="s">
        <v>47</v>
      </c>
      <c r="E5" s="21" t="s">
        <v>48</v>
      </c>
      <c r="F5" s="21" t="s">
        <v>49</v>
      </c>
      <c r="G5" s="21" t="s">
        <v>50</v>
      </c>
      <c r="H5" s="21" t="s">
        <v>51</v>
      </c>
      <c r="I5" s="21" t="s">
        <v>46</v>
      </c>
      <c r="J5" s="21" t="s">
        <v>47</v>
      </c>
      <c r="K5" s="21" t="s">
        <v>48</v>
      </c>
      <c r="L5" s="21" t="s">
        <v>49</v>
      </c>
      <c r="M5" s="21" t="s">
        <v>50</v>
      </c>
      <c r="N5" s="21" t="s">
        <v>51</v>
      </c>
    </row>
    <row r="6" customFormat="false" ht="15" hidden="false" customHeight="false" outlineLevel="0" collapsed="false">
      <c r="B6" s="24" t="n">
        <v>10</v>
      </c>
      <c r="C6" s="25" t="n">
        <v>180.42</v>
      </c>
      <c r="D6" s="25" t="n">
        <v>180.42</v>
      </c>
      <c r="E6" s="25" t="n">
        <v>180.42</v>
      </c>
      <c r="F6" s="25" t="n">
        <v>180.42</v>
      </c>
      <c r="G6" s="25" t="n">
        <v>180.42</v>
      </c>
      <c r="H6" s="25" t="n">
        <v>180.42</v>
      </c>
      <c r="I6" s="25" t="n">
        <v>180.42</v>
      </c>
      <c r="J6" s="25" t="n">
        <v>180.42</v>
      </c>
      <c r="K6" s="25" t="n">
        <v>180.42</v>
      </c>
      <c r="L6" s="25" t="n">
        <v>180.42</v>
      </c>
      <c r="M6" s="25" t="n">
        <v>180.42</v>
      </c>
      <c r="N6" s="25" t="n">
        <v>180.42</v>
      </c>
    </row>
    <row r="7" customFormat="false" ht="15" hidden="false" customHeight="false" outlineLevel="0" collapsed="false">
      <c r="B7" s="24" t="n">
        <v>20</v>
      </c>
      <c r="C7" s="25" t="n">
        <v>356.66</v>
      </c>
      <c r="D7" s="25" t="n">
        <v>356.66</v>
      </c>
      <c r="E7" s="25" t="n">
        <v>356.66</v>
      </c>
      <c r="F7" s="25" t="n">
        <v>356.66</v>
      </c>
      <c r="G7" s="25" t="n">
        <v>356.66</v>
      </c>
      <c r="H7" s="25" t="n">
        <v>356.66</v>
      </c>
      <c r="I7" s="25" t="n">
        <v>356.66</v>
      </c>
      <c r="J7" s="25" t="n">
        <v>356.66</v>
      </c>
      <c r="K7" s="25" t="n">
        <v>356.66</v>
      </c>
      <c r="L7" s="25" t="n">
        <v>356.66</v>
      </c>
      <c r="M7" s="25" t="n">
        <v>356.66</v>
      </c>
      <c r="N7" s="25" t="n">
        <v>356.66</v>
      </c>
    </row>
    <row r="8" customFormat="false" ht="15" hidden="false" customHeight="false" outlineLevel="0" collapsed="false">
      <c r="B8" s="24" t="n">
        <v>30</v>
      </c>
      <c r="C8" s="25" t="n">
        <v>552.47</v>
      </c>
      <c r="D8" s="25" t="n">
        <v>617.47</v>
      </c>
      <c r="E8" s="25" t="n">
        <v>669.47</v>
      </c>
      <c r="F8" s="25" t="n">
        <v>721.47</v>
      </c>
      <c r="G8" s="25" t="n">
        <v>604.47</v>
      </c>
      <c r="H8" s="25" t="n">
        <v>656.47</v>
      </c>
      <c r="I8" s="25" t="n">
        <v>596.47</v>
      </c>
      <c r="J8" s="25" t="n">
        <v>666.47</v>
      </c>
      <c r="K8" s="25" t="n">
        <v>718.47</v>
      </c>
      <c r="L8" s="25" t="n">
        <v>770.47</v>
      </c>
      <c r="M8" s="25" t="n">
        <v>648.47</v>
      </c>
      <c r="N8" s="25" t="n">
        <v>700.47</v>
      </c>
    </row>
    <row r="9" customFormat="false" ht="15" hidden="false" customHeight="false" outlineLevel="0" collapsed="false">
      <c r="B9" s="24" t="n">
        <v>40</v>
      </c>
      <c r="C9" s="25" t="n">
        <v>795.84</v>
      </c>
      <c r="D9" s="25" t="n">
        <v>882.84</v>
      </c>
      <c r="E9" s="25" t="n">
        <v>952.84</v>
      </c>
      <c r="F9" s="25" t="n">
        <v>1022.84</v>
      </c>
      <c r="G9" s="25" t="n">
        <v>865.84</v>
      </c>
      <c r="H9" s="25" t="n">
        <v>935.84</v>
      </c>
      <c r="I9" s="25" t="n">
        <v>853.84</v>
      </c>
      <c r="J9" s="25" t="n">
        <v>947.84</v>
      </c>
      <c r="K9" s="25" t="n">
        <v>1017.84</v>
      </c>
      <c r="L9" s="25" t="n">
        <v>1087.84</v>
      </c>
      <c r="M9" s="25" t="n">
        <v>923.84</v>
      </c>
      <c r="N9" s="25" t="n">
        <v>993.84</v>
      </c>
    </row>
    <row r="10" customFormat="false" ht="15" hidden="false" customHeight="false" outlineLevel="0" collapsed="false">
      <c r="B10" s="24" t="n">
        <v>50</v>
      </c>
      <c r="C10" s="25" t="n">
        <v>1132.9</v>
      </c>
      <c r="D10" s="25" t="n">
        <v>1241.9</v>
      </c>
      <c r="E10" s="25" t="n">
        <v>1329.9</v>
      </c>
      <c r="F10" s="25" t="n">
        <v>1417.9</v>
      </c>
      <c r="G10" s="25" t="n">
        <v>1220.9</v>
      </c>
      <c r="H10" s="25" t="n">
        <v>1308.9</v>
      </c>
      <c r="I10" s="25" t="n">
        <v>1205.9</v>
      </c>
      <c r="J10" s="25" t="n">
        <v>1322.9</v>
      </c>
      <c r="K10" s="25" t="n">
        <v>1410.9</v>
      </c>
      <c r="L10" s="25" t="n">
        <v>1498.9</v>
      </c>
      <c r="M10" s="25" t="n">
        <v>1293.9</v>
      </c>
      <c r="N10" s="25" t="n">
        <v>1381.9</v>
      </c>
    </row>
    <row r="11" customFormat="false" ht="15" hidden="false" customHeight="false" outlineLevel="0" collapsed="false">
      <c r="B11" s="24" t="n">
        <v>60</v>
      </c>
      <c r="C11" s="25" t="n">
        <v>1435.02</v>
      </c>
      <c r="D11" s="25" t="n">
        <v>1566.02</v>
      </c>
      <c r="E11" s="25" t="n">
        <v>1671.02</v>
      </c>
      <c r="F11" s="25" t="n">
        <v>1776.02</v>
      </c>
      <c r="G11" s="25" t="n">
        <v>1540.02</v>
      </c>
      <c r="H11" s="25" t="n">
        <v>1645.02</v>
      </c>
      <c r="I11" s="25" t="n">
        <v>1523.02</v>
      </c>
      <c r="J11" s="25" t="n">
        <v>1663.02</v>
      </c>
      <c r="K11" s="25" t="n">
        <v>1768.02</v>
      </c>
      <c r="L11" s="25" t="n">
        <v>1873.02</v>
      </c>
      <c r="M11" s="25" t="n">
        <v>1628.02</v>
      </c>
      <c r="N11" s="25" t="n">
        <v>1733.02</v>
      </c>
    </row>
    <row r="12" customFormat="false" ht="15" hidden="false" customHeight="false" outlineLevel="0" collapsed="false">
      <c r="B12" s="24" t="n">
        <v>70</v>
      </c>
      <c r="C12" s="25" t="n">
        <v>1808.45</v>
      </c>
      <c r="D12" s="25" t="n">
        <v>1961.45</v>
      </c>
      <c r="E12" s="25" t="n">
        <v>2084.45</v>
      </c>
      <c r="F12" s="25" t="n">
        <v>2207.45</v>
      </c>
      <c r="G12" s="25" t="n">
        <v>1931.45</v>
      </c>
      <c r="H12" s="25" t="n">
        <v>2054.45</v>
      </c>
      <c r="I12" s="25" t="n">
        <v>1910.45</v>
      </c>
      <c r="J12" s="25" t="n">
        <v>2074.45</v>
      </c>
      <c r="K12" s="25" t="n">
        <v>2197.45</v>
      </c>
      <c r="L12" s="25" t="n">
        <v>2320.45</v>
      </c>
      <c r="M12" s="25" t="n">
        <v>2033.45</v>
      </c>
      <c r="N12" s="25" t="n">
        <v>2156.45</v>
      </c>
    </row>
    <row r="13" customFormat="false" ht="15" hidden="false" customHeight="false" outlineLevel="0" collapsed="false">
      <c r="B13" s="24" t="n">
        <v>80</v>
      </c>
      <c r="C13" s="25" t="n">
        <v>2102.15</v>
      </c>
      <c r="D13" s="25" t="n">
        <v>2277.15</v>
      </c>
      <c r="E13" s="25" t="n">
        <v>2417.15</v>
      </c>
      <c r="F13" s="25" t="n">
        <v>2557.15</v>
      </c>
      <c r="G13" s="25" t="n">
        <v>2242.15</v>
      </c>
      <c r="H13" s="25" t="n">
        <v>2382.15</v>
      </c>
      <c r="I13" s="25" t="n">
        <v>2219.15</v>
      </c>
      <c r="J13" s="25" t="n">
        <v>2406.15</v>
      </c>
      <c r="K13" s="25" t="n">
        <v>2546.15</v>
      </c>
      <c r="L13" s="25" t="n">
        <v>2686.15</v>
      </c>
      <c r="M13" s="25" t="n">
        <v>2359.15</v>
      </c>
      <c r="N13" s="25" t="n">
        <v>2499.15</v>
      </c>
    </row>
    <row r="14" customFormat="false" ht="15" hidden="false" customHeight="false" outlineLevel="0" collapsed="false">
      <c r="B14" s="24" t="n">
        <v>90</v>
      </c>
      <c r="C14" s="25" t="n">
        <v>2362.3</v>
      </c>
      <c r="D14" s="25" t="n">
        <v>2559.3</v>
      </c>
      <c r="E14" s="25" t="n">
        <v>2717.3</v>
      </c>
      <c r="F14" s="25" t="n">
        <v>2875.3</v>
      </c>
      <c r="G14" s="25" t="n">
        <v>2520.3</v>
      </c>
      <c r="H14" s="25" t="n">
        <v>2678.3</v>
      </c>
      <c r="I14" s="25" t="n">
        <v>2494.3</v>
      </c>
      <c r="J14" s="25" t="n">
        <v>2704.3</v>
      </c>
      <c r="K14" s="25" t="n">
        <v>2862.3</v>
      </c>
      <c r="L14" s="25" t="n">
        <v>3020.3</v>
      </c>
      <c r="M14" s="25" t="n">
        <v>2652.3</v>
      </c>
      <c r="N14" s="25" t="n">
        <v>2810.3</v>
      </c>
    </row>
    <row r="15" customFormat="false" ht="15" hidden="false" customHeight="false" outlineLevel="0" collapsed="false">
      <c r="B15" s="24" t="n">
        <v>100</v>
      </c>
      <c r="C15" s="25" t="n">
        <v>3938.58</v>
      </c>
      <c r="D15" s="25" t="n">
        <v>4158.17</v>
      </c>
      <c r="E15" s="25" t="n">
        <v>4334.41</v>
      </c>
      <c r="F15" s="25" t="n">
        <v>4510.65</v>
      </c>
      <c r="G15" s="25" t="n">
        <v>4114.82</v>
      </c>
      <c r="H15" s="25" t="n">
        <v>4291.06</v>
      </c>
      <c r="I15" s="25" t="n">
        <v>4085.43</v>
      </c>
      <c r="J15" s="25" t="n">
        <v>4318.99</v>
      </c>
      <c r="K15" s="25" t="n">
        <v>4495.23</v>
      </c>
      <c r="L15" s="25" t="n">
        <v>4671.47</v>
      </c>
      <c r="M15" s="25" t="n">
        <v>4261.67</v>
      </c>
      <c r="N15" s="25" t="n">
        <v>4437.91</v>
      </c>
    </row>
    <row r="16" customFormat="false" ht="15" hidden="false" customHeight="false" outlineLevel="0" collapsed="false">
      <c r="B16" s="6" t="s">
        <v>52</v>
      </c>
    </row>
    <row r="18" customFormat="false" ht="15" hidden="false" customHeight="false" outlineLevel="0" collapsed="false">
      <c r="B18" s="6" t="s">
        <v>53</v>
      </c>
    </row>
    <row r="19" customFormat="false" ht="42" hidden="false" customHeight="true" outlineLevel="0" collapsed="false">
      <c r="A19" s="21"/>
      <c r="B19" s="21" t="s">
        <v>45</v>
      </c>
      <c r="C19" s="21" t="s">
        <v>54</v>
      </c>
      <c r="D19" s="21" t="s">
        <v>55</v>
      </c>
      <c r="E19" s="21" t="s">
        <v>56</v>
      </c>
      <c r="F19" s="21"/>
      <c r="G19" s="21"/>
      <c r="H19" s="21"/>
      <c r="I19" s="21"/>
      <c r="J19" s="21"/>
      <c r="K19" s="21"/>
      <c r="L19" s="21"/>
      <c r="M19" s="21"/>
      <c r="N19" s="21"/>
    </row>
    <row r="20" customFormat="false" ht="15" hidden="false" customHeight="false" outlineLevel="0" collapsed="false">
      <c r="B20" s="24" t="n">
        <v>30</v>
      </c>
      <c r="C20" s="25" t="n">
        <v>32</v>
      </c>
      <c r="D20" s="25" t="n">
        <v>105</v>
      </c>
      <c r="E20" s="25" t="n">
        <v>61</v>
      </c>
      <c r="F20" s="6"/>
      <c r="G20" s="6"/>
      <c r="H20" s="6"/>
      <c r="I20" s="6"/>
      <c r="J20" s="6"/>
      <c r="K20" s="6"/>
      <c r="L20" s="6"/>
      <c r="M20" s="6"/>
      <c r="N20" s="6"/>
    </row>
    <row r="21" customFormat="false" ht="15" hidden="false" customHeight="false" outlineLevel="0" collapsed="false">
      <c r="B21" s="24" t="n">
        <v>40</v>
      </c>
      <c r="C21" s="25" t="n">
        <v>43</v>
      </c>
      <c r="D21" s="25" t="n">
        <v>140</v>
      </c>
      <c r="E21" s="25" t="n">
        <v>81</v>
      </c>
      <c r="F21" s="6"/>
      <c r="G21" s="6"/>
      <c r="H21" s="6"/>
      <c r="I21" s="6"/>
      <c r="J21" s="6"/>
      <c r="K21" s="6"/>
      <c r="L21" s="6"/>
      <c r="M21" s="6"/>
      <c r="N21" s="6"/>
    </row>
    <row r="22" customFormat="false" ht="15" hidden="false" customHeight="false" outlineLevel="0" collapsed="false">
      <c r="B22" s="24" t="n">
        <v>50</v>
      </c>
      <c r="C22" s="25" t="n">
        <v>54</v>
      </c>
      <c r="D22" s="25" t="n">
        <v>176</v>
      </c>
      <c r="E22" s="25" t="n">
        <v>101</v>
      </c>
      <c r="F22" s="6"/>
      <c r="G22" s="6"/>
      <c r="H22" s="6"/>
      <c r="I22" s="6"/>
      <c r="J22" s="6"/>
      <c r="K22" s="6"/>
      <c r="L22" s="6"/>
      <c r="M22" s="6"/>
      <c r="N22" s="6"/>
    </row>
    <row r="23" customFormat="false" ht="15" hidden="false" customHeight="false" outlineLevel="0" collapsed="false">
      <c r="B23" s="24" t="n">
        <v>60</v>
      </c>
      <c r="C23" s="25" t="n">
        <v>65</v>
      </c>
      <c r="D23" s="25" t="n">
        <v>211</v>
      </c>
      <c r="E23" s="25" t="n">
        <v>121</v>
      </c>
      <c r="F23" s="6"/>
      <c r="G23" s="6"/>
      <c r="H23" s="6"/>
      <c r="I23" s="6"/>
      <c r="J23" s="6"/>
      <c r="K23" s="6"/>
      <c r="L23" s="6"/>
      <c r="M23" s="6"/>
      <c r="N23" s="6"/>
    </row>
    <row r="24" customFormat="false" ht="15" hidden="false" customHeight="false" outlineLevel="0" collapsed="false">
      <c r="B24" s="24" t="n">
        <v>70</v>
      </c>
      <c r="C24" s="25" t="n">
        <v>76</v>
      </c>
      <c r="D24" s="25" t="n">
        <v>246</v>
      </c>
      <c r="E24" s="25" t="n">
        <v>141</v>
      </c>
      <c r="F24" s="6"/>
      <c r="G24" s="6"/>
      <c r="H24" s="6"/>
      <c r="I24" s="6"/>
      <c r="J24" s="6"/>
      <c r="K24" s="6"/>
      <c r="L24" s="6"/>
      <c r="M24" s="6"/>
      <c r="N24" s="6"/>
    </row>
    <row r="25" customFormat="false" ht="15" hidden="false" customHeight="false" outlineLevel="0" collapsed="false">
      <c r="B25" s="24" t="n">
        <v>80</v>
      </c>
      <c r="C25" s="25" t="n">
        <v>87</v>
      </c>
      <c r="D25" s="25" t="n">
        <v>281</v>
      </c>
      <c r="E25" s="25" t="n">
        <v>161</v>
      </c>
      <c r="F25" s="6"/>
      <c r="G25" s="6"/>
      <c r="H25" s="6"/>
      <c r="I25" s="6"/>
      <c r="J25" s="6"/>
      <c r="K25" s="6"/>
      <c r="L25" s="6"/>
      <c r="M25" s="6"/>
      <c r="N25" s="6"/>
    </row>
    <row r="26" customFormat="false" ht="15" hidden="false" customHeight="false" outlineLevel="0" collapsed="false">
      <c r="B26" s="24" t="n">
        <v>90</v>
      </c>
      <c r="C26" s="25" t="n">
        <v>98</v>
      </c>
      <c r="D26" s="25" t="n">
        <v>317</v>
      </c>
      <c r="E26" s="25" t="n">
        <v>181</v>
      </c>
      <c r="F26" s="6"/>
      <c r="G26" s="6"/>
      <c r="H26" s="6"/>
      <c r="I26" s="6"/>
      <c r="J26" s="6"/>
      <c r="K26" s="6"/>
      <c r="L26" s="6"/>
      <c r="M26" s="6"/>
      <c r="N26" s="6"/>
    </row>
    <row r="27" customFormat="false" ht="15" hidden="false" customHeight="false" outlineLevel="0" collapsed="false">
      <c r="B27" s="24" t="n">
        <v>100</v>
      </c>
      <c r="C27" s="25" t="n">
        <v>109.11</v>
      </c>
      <c r="D27" s="25" t="n">
        <v>352.45</v>
      </c>
      <c r="E27" s="25" t="n">
        <v>201.41</v>
      </c>
      <c r="F27" s="6"/>
      <c r="G27" s="6"/>
      <c r="H27" s="6"/>
      <c r="I27" s="6"/>
      <c r="J27" s="6"/>
      <c r="K27" s="6"/>
      <c r="L27" s="6"/>
      <c r="M27" s="6"/>
      <c r="N27" s="6"/>
    </row>
    <row r="29" customFormat="false" ht="15" hidden="false" customHeight="false" outlineLevel="0" collapsed="false">
      <c r="B29" s="26" t="s">
        <v>57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D2137"/>
    <pageSetUpPr fitToPage="false"/>
  </sheetPr>
  <dimension ref="A1:C3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8"/>
    <col collapsed="false" customWidth="true" hidden="false" outlineLevel="0" max="2" min="2" style="0" width="22"/>
    <col collapsed="false" customWidth="true" hidden="false" outlineLevel="0" max="3" min="3" style="0" width="26"/>
  </cols>
  <sheetData>
    <row r="1" customFormat="false" ht="15" hidden="false" customHeight="false" outlineLevel="0" collapsed="false">
      <c r="A1" s="27" t="s">
        <v>58</v>
      </c>
    </row>
    <row r="2" customFormat="false" ht="15" hidden="false" customHeight="false" outlineLevel="0" collapsed="false">
      <c r="A2" s="6" t="s">
        <v>59</v>
      </c>
      <c r="B2" s="6" t="s">
        <v>60</v>
      </c>
      <c r="C2" s="6" t="s">
        <v>61</v>
      </c>
    </row>
    <row r="3" customFormat="false" ht="15" hidden="false" customHeight="false" outlineLevel="0" collapsed="false">
      <c r="A3" s="6" t="n">
        <f aca="false">N(Calculator!C16)</f>
        <v>10</v>
      </c>
      <c r="B3" s="6" t="n">
        <f aca="false">LARGE($A$3:$A$6,1)</f>
        <v>10</v>
      </c>
      <c r="C3" s="6" t="n">
        <f aca="false">B3</f>
        <v>10</v>
      </c>
    </row>
    <row r="4" customFormat="false" ht="15" hidden="false" customHeight="false" outlineLevel="0" collapsed="false">
      <c r="A4" s="6" t="n">
        <f aca="false">N(Calculator!C17)</f>
        <v>10</v>
      </c>
      <c r="B4" s="6" t="n">
        <f aca="false">LARGE($A$3:$A$6,2)</f>
        <v>10</v>
      </c>
      <c r="C4" s="6" t="n">
        <f aca="false">ROUND(ROUND(C3+B4*(100-C3)/100,8),0)</f>
        <v>19</v>
      </c>
    </row>
    <row r="5" customFormat="false" ht="15" hidden="false" customHeight="false" outlineLevel="0" collapsed="false">
      <c r="A5" s="6" t="n">
        <f aca="false">N(Calculator!C18)</f>
        <v>0</v>
      </c>
      <c r="B5" s="6" t="n">
        <f aca="false">LARGE($A$3:$A$6,3)</f>
        <v>0</v>
      </c>
      <c r="C5" s="6" t="n">
        <f aca="false">ROUND(ROUND(C4+B5*(100-C4)/100,8),0)</f>
        <v>19</v>
      </c>
    </row>
    <row r="6" customFormat="false" ht="15" hidden="false" customHeight="false" outlineLevel="0" collapsed="false">
      <c r="A6" s="6" t="n">
        <f aca="false">N(Calculator!C19)</f>
        <v>0</v>
      </c>
      <c r="B6" s="6" t="n">
        <f aca="false">LARGE($A$3:$A$6,4)</f>
        <v>0</v>
      </c>
      <c r="C6" s="6" t="n">
        <f aca="false">ROUND(ROUND(C5+B6*(100-C5)/100,8),0)</f>
        <v>19</v>
      </c>
    </row>
    <row r="8" customFormat="false" ht="15" hidden="false" customHeight="false" outlineLevel="0" collapsed="false">
      <c r="A8" s="6" t="s">
        <v>62</v>
      </c>
      <c r="B8" s="6" t="n">
        <f aca="false">COUNTIF(A3:A6,"&gt;0")</f>
        <v>2</v>
      </c>
    </row>
    <row r="9" customFormat="false" ht="15" hidden="false" customHeight="false" outlineLevel="0" collapsed="false">
      <c r="A9" s="6" t="s">
        <v>63</v>
      </c>
      <c r="B9" s="6" t="n">
        <f aca="false">IF(B8&gt;=2,MIN(100,ROUND(ROUND(C6*1.1,8),0)),B3)</f>
        <v>21</v>
      </c>
    </row>
    <row r="11" customFormat="false" ht="15" hidden="false" customHeight="false" outlineLevel="0" collapsed="false">
      <c r="A11" s="6" t="s">
        <v>64</v>
      </c>
      <c r="B11" s="6" t="s">
        <v>60</v>
      </c>
      <c r="C11" s="6" t="s">
        <v>61</v>
      </c>
    </row>
    <row r="12" customFormat="false" ht="15" hidden="false" customHeight="false" outlineLevel="0" collapsed="false">
      <c r="A12" s="6" t="n">
        <f aca="false">N(Calculator!C6)</f>
        <v>60</v>
      </c>
      <c r="B12" s="6" t="n">
        <f aca="false">LARGE($A$12:$A$20,1)</f>
        <v>60</v>
      </c>
      <c r="C12" s="6" t="n">
        <f aca="false">B12</f>
        <v>60</v>
      </c>
    </row>
    <row r="13" customFormat="false" ht="15" hidden="false" customHeight="false" outlineLevel="0" collapsed="false">
      <c r="A13" s="6" t="n">
        <f aca="false">N(Calculator!C7)</f>
        <v>20</v>
      </c>
      <c r="B13" s="6" t="n">
        <f aca="false">LARGE($A$12:$A$20,2)</f>
        <v>21</v>
      </c>
      <c r="C13" s="6" t="n">
        <f aca="false">ROUND(ROUND(C12+B13*(100-C12)/100,8),0)</f>
        <v>68</v>
      </c>
    </row>
    <row r="14" customFormat="false" ht="15" hidden="false" customHeight="false" outlineLevel="0" collapsed="false">
      <c r="A14" s="6" t="n">
        <f aca="false">N(Calculator!C8)</f>
        <v>0</v>
      </c>
      <c r="B14" s="6" t="n">
        <f aca="false">LARGE($A$12:$A$20,3)</f>
        <v>20</v>
      </c>
      <c r="C14" s="6" t="n">
        <f aca="false">ROUND(ROUND(C13+B14*(100-C13)/100,8),0)</f>
        <v>74</v>
      </c>
    </row>
    <row r="15" customFormat="false" ht="15" hidden="false" customHeight="false" outlineLevel="0" collapsed="false">
      <c r="A15" s="6" t="n">
        <f aca="false">N(Calculator!C9)</f>
        <v>0</v>
      </c>
      <c r="B15" s="6" t="n">
        <f aca="false">LARGE($A$12:$A$20,4)</f>
        <v>0</v>
      </c>
      <c r="C15" s="6" t="n">
        <f aca="false">ROUND(ROUND(C14+B15*(100-C14)/100,8),0)</f>
        <v>74</v>
      </c>
    </row>
    <row r="16" customFormat="false" ht="15" hidden="false" customHeight="false" outlineLevel="0" collapsed="false">
      <c r="A16" s="6" t="n">
        <f aca="false">N(Calculator!C10)</f>
        <v>0</v>
      </c>
      <c r="B16" s="6" t="n">
        <f aca="false">LARGE($A$12:$A$20,5)</f>
        <v>0</v>
      </c>
      <c r="C16" s="6" t="n">
        <f aca="false">ROUND(ROUND(C15+B16*(100-C15)/100,8),0)</f>
        <v>74</v>
      </c>
    </row>
    <row r="17" customFormat="false" ht="15" hidden="false" customHeight="false" outlineLevel="0" collapsed="false">
      <c r="A17" s="6" t="n">
        <f aca="false">N(Calculator!C11)</f>
        <v>0</v>
      </c>
      <c r="B17" s="6" t="n">
        <f aca="false">LARGE($A$12:$A$20,6)</f>
        <v>0</v>
      </c>
      <c r="C17" s="6" t="n">
        <f aca="false">ROUND(ROUND(C16+B17*(100-C16)/100,8),0)</f>
        <v>74</v>
      </c>
    </row>
    <row r="18" customFormat="false" ht="15" hidden="false" customHeight="false" outlineLevel="0" collapsed="false">
      <c r="A18" s="6" t="n">
        <f aca="false">N(Calculator!C12)</f>
        <v>0</v>
      </c>
      <c r="B18" s="6" t="n">
        <f aca="false">LARGE($A$12:$A$20,7)</f>
        <v>0</v>
      </c>
      <c r="C18" s="6" t="n">
        <f aca="false">ROUND(ROUND(C17+B18*(100-C17)/100,8),0)</f>
        <v>74</v>
      </c>
    </row>
    <row r="19" customFormat="false" ht="15" hidden="false" customHeight="false" outlineLevel="0" collapsed="false">
      <c r="A19" s="6" t="n">
        <f aca="false">N(Calculator!C13)</f>
        <v>0</v>
      </c>
      <c r="B19" s="6" t="n">
        <f aca="false">LARGE($A$12:$A$20,8)</f>
        <v>0</v>
      </c>
      <c r="C19" s="6" t="n">
        <f aca="false">ROUND(ROUND(C18+B19*(100-C18)/100,8),0)</f>
        <v>74</v>
      </c>
    </row>
    <row r="20" customFormat="false" ht="15" hidden="false" customHeight="false" outlineLevel="0" collapsed="false">
      <c r="A20" s="6" t="n">
        <f aca="false">B9</f>
        <v>21</v>
      </c>
      <c r="B20" s="6" t="n">
        <f aca="false">LARGE($A$12:$A$20,9)</f>
        <v>0</v>
      </c>
      <c r="C20" s="6" t="n">
        <f aca="false">ROUND(ROUND(C19+B20*(100-C19)/100,8),0)</f>
        <v>74</v>
      </c>
    </row>
    <row r="22" customFormat="false" ht="15" hidden="false" customHeight="false" outlineLevel="0" collapsed="false">
      <c r="A22" s="6" t="s">
        <v>65</v>
      </c>
      <c r="B22" s="6" t="n">
        <f aca="false">IF(C20&lt;=0,0,MIN(100,ROUND(C20/10,0)*10))</f>
        <v>70</v>
      </c>
    </row>
    <row r="23" customFormat="false" ht="15" hidden="false" customHeight="false" outlineLevel="0" collapsed="false">
      <c r="A23" s="6" t="s">
        <v>66</v>
      </c>
      <c r="B23" s="6" t="n">
        <f aca="false">IF(Calculator!C22="Yes",IF(Calculator!C24=0,1,IF(Calculator!C24=1,2,3)),IF(Calculator!C24=0,0,IF(Calculator!C24=1,4,5)))</f>
        <v>1</v>
      </c>
    </row>
    <row r="24" customFormat="false" ht="15" hidden="false" customHeight="false" outlineLevel="0" collapsed="false">
      <c r="A24" s="6" t="s">
        <v>67</v>
      </c>
      <c r="B24" s="6" t="n">
        <f aca="false">IF(Calculator!C25+Calculator!C26&gt;0,1,0)</f>
        <v>1</v>
      </c>
    </row>
    <row r="25" customFormat="false" ht="15" hidden="false" customHeight="false" outlineLevel="0" collapsed="false">
      <c r="A25" s="6" t="s">
        <v>68</v>
      </c>
      <c r="B25" s="6" t="n">
        <f aca="false">B23+1+6*B24</f>
        <v>8</v>
      </c>
    </row>
    <row r="26" customFormat="false" ht="15" hidden="false" customHeight="false" outlineLevel="0" collapsed="false">
      <c r="A26" s="6" t="s">
        <v>69</v>
      </c>
      <c r="B26" s="28" t="n">
        <f aca="false">IF(B22&lt;10,0,INDEX(Rates!$C$6:$N$15,MATCH(B22,Rates!$B$6:$B$15,0),B25))</f>
        <v>2074.45</v>
      </c>
    </row>
    <row r="27" customFormat="false" ht="15" hidden="false" customHeight="false" outlineLevel="0" collapsed="false">
      <c r="A27" s="6" t="s">
        <v>70</v>
      </c>
      <c r="B27" s="6" t="n">
        <f aca="false">IF(B22&lt;30,0,MAX(0,Calculator!C25-1)*INDEX(Rates!$C$20:$C$27,MATCH(B22,Rates!$B$20:$B$27,0)))</f>
        <v>0</v>
      </c>
    </row>
    <row r="28" customFormat="false" ht="15" hidden="false" customHeight="false" outlineLevel="0" collapsed="false">
      <c r="A28" s="6" t="s">
        <v>71</v>
      </c>
      <c r="B28" s="6" t="n">
        <f aca="false">IF(B22&lt;30,0,IF(Calculator!C25&gt;=1,Calculator!C26,MAX(0,Calculator!C26-1))*INDEX(Rates!$D$20:$D$27,MATCH(B22,Rates!$B$20:$B$27,0)))</f>
        <v>0</v>
      </c>
    </row>
    <row r="29" customFormat="false" ht="15" hidden="false" customHeight="false" outlineLevel="0" collapsed="false">
      <c r="A29" s="6" t="s">
        <v>72</v>
      </c>
      <c r="B29" s="6" t="n">
        <f aca="false">IF(B22&lt;30,0,IF(AND(Calculator!C22="Yes",Calculator!C23="Yes"),INDEX(Rates!$E$20:$E$27,MATCH(B22,Rates!$B$20:$B$27,0)),0))</f>
        <v>0</v>
      </c>
    </row>
    <row r="31" customFormat="false" ht="15" hidden="false" customHeight="false" outlineLevel="0" collapsed="false">
      <c r="A31" s="6" t="s">
        <v>73</v>
      </c>
      <c r="B31" s="6" t="str">
        <f aca="false">IF(AND(Calculator!C23="Yes",Calculator!C22="No"),"Check: you marked spouse Aid and Attendance but no spouse. It was not counted.",IF(AND(B8=1),"Check: only one paired condition was entered. It was counted as an ordinary condition, with no bilateral factor.",IF(AND(Calculator!C25=0,Calculator!C26&gt;=1,B22&gt;=30),"Check: your only child is 18-23 in school. This estimate uses the with-a-child rate for that child. Confirm with VA how that first child is paid.",IF(AND(B22&gt;0,B22&lt;30,OR(Calculator!C22="Yes",Calculator!C24&gt;0,Calculator!C25&gt;0,Calculator!C26&gt;0)),"Note: VA pays no extra for dependents at 10% or 20%.",""))))</f>
        <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D2137"/>
    <pageSetUpPr fitToPage="false"/>
  </sheetPr>
  <dimension ref="B1:B1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110"/>
  </cols>
  <sheetData>
    <row r="1" customFormat="false" ht="17.35" hidden="false" customHeight="false" outlineLevel="0" collapsed="false">
      <c r="B1" s="29" t="s">
        <v>74</v>
      </c>
    </row>
    <row r="2" customFormat="false" ht="15" hidden="false" customHeight="false" outlineLevel="0" collapsed="false">
      <c r="B2" s="30"/>
    </row>
    <row r="3" customFormat="false" ht="60" hidden="false" customHeight="true" outlineLevel="0" collapsed="false">
      <c r="B3" s="30" t="s">
        <v>75</v>
      </c>
    </row>
    <row r="4" customFormat="false" ht="45" hidden="false" customHeight="true" outlineLevel="0" collapsed="false">
      <c r="B4" s="30" t="s">
        <v>76</v>
      </c>
    </row>
    <row r="5" customFormat="false" ht="60" hidden="false" customHeight="true" outlineLevel="0" collapsed="false">
      <c r="B5" s="30" t="s">
        <v>77</v>
      </c>
    </row>
    <row r="6" customFormat="false" ht="45" hidden="false" customHeight="true" outlineLevel="0" collapsed="false">
      <c r="B6" s="30" t="s">
        <v>78</v>
      </c>
    </row>
    <row r="7" customFormat="false" ht="45" hidden="false" customHeight="true" outlineLevel="0" collapsed="false">
      <c r="B7" s="30" t="s">
        <v>79</v>
      </c>
    </row>
    <row r="8" customFormat="false" ht="30" hidden="false" customHeight="true" outlineLevel="0" collapsed="false">
      <c r="B8" s="30" t="s">
        <v>80</v>
      </c>
    </row>
    <row r="9" customFormat="false" ht="45" hidden="false" customHeight="true" outlineLevel="0" collapsed="false">
      <c r="B9" s="30" t="s">
        <v>81</v>
      </c>
    </row>
    <row r="10" customFormat="false" ht="15" hidden="false" customHeight="false" outlineLevel="0" collapsed="false">
      <c r="B10" s="30"/>
    </row>
    <row r="11" customFormat="false" ht="15" hidden="false" customHeight="false" outlineLevel="0" collapsed="false">
      <c r="B11" s="31" t="s">
        <v>82</v>
      </c>
    </row>
    <row r="12" customFormat="false" ht="30" hidden="false" customHeight="true" outlineLevel="0" collapsed="false">
      <c r="B12" s="30" t="s">
        <v>83</v>
      </c>
    </row>
    <row r="13" customFormat="false" ht="30" hidden="false" customHeight="true" outlineLevel="0" collapsed="false">
      <c r="B13" s="30" t="s">
        <v>84</v>
      </c>
    </row>
    <row r="14" customFormat="false" ht="30" hidden="false" customHeight="true" outlineLevel="0" collapsed="false">
      <c r="B14" s="30" t="s">
        <v>85</v>
      </c>
    </row>
    <row r="15" customFormat="false" ht="15" hidden="false" customHeight="false" outlineLevel="0" collapsed="false">
      <c r="B15" s="30"/>
    </row>
    <row r="16" customFormat="false" ht="30" hidden="false" customHeight="true" outlineLevel="0" collapsed="false">
      <c r="B16" s="30" t="s">
        <v>86</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2026-10-15T23:51:12Z</dcterms:created>
  <dc:creator>openpyxl</dc:creator>
  <dc:description/>
  <dc:language>en-US</dc:language>
  <cp:lastModifiedBy/>
  <dcterms:modified xsi:type="dcterms:W3CDTF">2026-10-15T23:51:12Z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